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d.docs.live.net/aa293fcc65ae7c3e/Desktop/"/>
    </mc:Choice>
  </mc:AlternateContent>
  <xr:revisionPtr revIDLastSave="118" documentId="8_{E83CB2D4-C5D0-4EFE-B865-4ED4520E2380}" xr6:coauthVersionLast="47" xr6:coauthVersionMax="47" xr10:uidLastSave="{C1C91B50-EAB1-4CA9-B4AC-A24C865A1814}"/>
  <bookViews>
    <workbookView xWindow="-108" yWindow="-108" windowWidth="23256" windowHeight="12456" xr2:uid="{C09D37D6-3F29-441B-A179-457EA796A9DB}"/>
  </bookViews>
  <sheets>
    <sheet name="Sheet3" sheetId="1" r:id="rId1"/>
  </sheets>
  <externalReferences>
    <externalReference r:id="rId2"/>
  </externalReferences>
  <definedNames>
    <definedName name="______lb2">#REF!</definedName>
    <definedName name="______mm1">#REF!</definedName>
    <definedName name="______mm2">#REF!</definedName>
    <definedName name="______mm3">#REF!</definedName>
    <definedName name="_____lb1">#REF!</definedName>
    <definedName name="__KEY3">'[1]sc cost feb 03'!#REF!</definedName>
    <definedName name="__xlnm.Print_Titles_1">NA()</definedName>
    <definedName name="_Fill">#REF!</definedName>
    <definedName name="_Order1">255</definedName>
    <definedName name="_Order2">255</definedName>
    <definedName name="a">#REF!</definedName>
    <definedName name="a_29">NA()</definedName>
    <definedName name="a_30">NA()</definedName>
    <definedName name="a_31">NA()</definedName>
    <definedName name="aa">{"'Sheet1'!$A$5:$E$42"}</definedName>
    <definedName name="BuiltIn_AutoFilter___6">"#REF!"</definedName>
    <definedName name="BuiltIn_AutoFilter___6_1">"#REF!"</definedName>
    <definedName name="BuiltIn_AutoFilter___6_1_1">"#REF!"</definedName>
    <definedName name="BuiltIn_AutoFilter___6_2">"#REF!"</definedName>
    <definedName name="cc">{"'Typical Costs Estimates'!$C$158:$H$161"}</definedName>
    <definedName name="D_">#REF!</definedName>
    <definedName name="_xlnm.Database">#REF!</definedName>
    <definedName name="dghkl">{"'Bill No. 7'!$A$1:$G$32"}</definedName>
    <definedName name="Excel_BuiltIn__FilterDatabase_1_16">"$#REF!.$A$97:$S$279"</definedName>
    <definedName name="Excel_BuiltIn__FilterDatabase_1_6_10">"$#REF!.$A$97:$G$279"</definedName>
    <definedName name="Excel_BuiltIn__FilterDatabase_1_6_17">"$#REF!.$A$97:$J$279"</definedName>
    <definedName name="Excel_BuiltIn__FilterDatabase_1_6_18">"$#REF!.$A$97:$E$279"</definedName>
    <definedName name="Excel_BuiltIn__FilterDatabase_1_6_8">"$#REF!.$A$97:$G$279"</definedName>
    <definedName name="Excel_BuiltIn__FilterDatabase_1_6_9">"$#REF!.$A$97:$G$279"</definedName>
    <definedName name="Excel_BuiltIn__FilterDatabase_1_9">"$#REF!.$A$97:$G$279"</definedName>
    <definedName name="Excel_BuiltIn__FilterDatabase_10_1">"$#REF!.$A$97:$G$279"</definedName>
    <definedName name="Excel_BuiltIn__FilterDatabase_13">"$#REF!.$A$97:$L$279"</definedName>
    <definedName name="Excel_BuiltIn__FilterDatabase_15_1">"$#REF!.$#REF!$#REF!:$#REF!$#REF!"</definedName>
    <definedName name="Excel_BuiltIn__FilterDatabase_16">"$#REF!.$A$97:$L$279"</definedName>
    <definedName name="Excel_BuiltIn__FilterDatabase_17_1">"$#REF!.$A$97:$G$279"</definedName>
    <definedName name="Excel_BuiltIn__FilterDatabase_8_1">"$#REF!.$A$97:$G$279"</definedName>
    <definedName name="Excel_BuiltIn__FilterDatabase_9_1">"$#REF!.$A$97:$G$279"</definedName>
    <definedName name="Excel_BuiltIn_Print_Area_11">"$#REF!.$A$1:$K$25"</definedName>
    <definedName name="Excel_BuiltIn_Print_Area_13">"$#REF!.$A$1:$K$29"</definedName>
    <definedName name="Excel_BuiltIn_Print_Area_15_36">"$#REF!.$A$1:$L$34"</definedName>
    <definedName name="Excel_BuiltIn_Print_Area_16">"$#REF!.$A$1:$L$34"</definedName>
    <definedName name="Excel_BuiltIn_Print_Area_16_1_1_1">"#REF!"</definedName>
    <definedName name="Excel_BuiltIn_Print_Area_16_1_1_1_1">"#REF!"</definedName>
    <definedName name="Excel_BuiltIn_Print_Area_16_1_1_2">"#REF!"</definedName>
    <definedName name="Excel_BuiltIn_Print_Area_16_1_1_2_1">"#REF!"</definedName>
    <definedName name="Excel_BuiltIn_Print_Area_16_1_1_3">"#REF!"</definedName>
    <definedName name="Excel_BuiltIn_Print_Area_16_1_2">"#REF!"</definedName>
    <definedName name="Excel_BuiltIn_Print_Area_19_1">"#REF!"</definedName>
    <definedName name="Excel_BuiltIn_Print_Area_19_1_1">"#REF!"</definedName>
    <definedName name="Excel_BuiltIn_Print_Area_19_2">"#REF!"</definedName>
    <definedName name="Excel_BuiltIn_Print_Area_22_1">"#REF!"</definedName>
    <definedName name="Excel_BuiltIn_Print_Area_22_1_1">"#REF!"</definedName>
    <definedName name="Excel_BuiltIn_Print_Area_22_2">"#REF!"</definedName>
    <definedName name="Excel_BuiltIn_Print_Area_3_1_1">"$#REF!.$A$1:$L$279"</definedName>
    <definedName name="Excel_BuiltIn_Print_Area_4_1">"$#REF!.$A$1:$I$279"</definedName>
    <definedName name="Excel_BuiltIn_Print_Area_4_1_1_1">"$#REF!.$A$1:$K$23"</definedName>
    <definedName name="Excel_BuiltIn_Print_Area_5_1_1_36">"$#REF!.$A$1:$K$23"</definedName>
    <definedName name="Excel_BuiltIn_Print_Area_6">"$#REF!.$A$1:$K$23"</definedName>
    <definedName name="Excel_BuiltIn_Print_Titles_3">"$#REF!.$A$1:$IU$279"</definedName>
    <definedName name="Excel_BuiltIn_Print_Titles_4_1">"$#REF!.$A$1:$IU$96"</definedName>
    <definedName name="Excel_BuiltIn_Print_Titles_4_1_1">"$#REF!.$A$1:$IU$96"</definedName>
    <definedName name="Excel_BuiltIn_Print_Titles_4_1_1_1">"$#REF!.$A$1:$IU$96"</definedName>
    <definedName name="Excel_BuiltIn_Print_Titles_4_2">"#REF!"</definedName>
    <definedName name="GSB_7.5m">{"'Sheet1'!$A$4386:$N$4591"}</definedName>
    <definedName name="HTML_CodePage">1252</definedName>
    <definedName name="HTML_Control">{"'Sheet1'!$A$4386:$N$4591"}</definedName>
    <definedName name="HTML_Description">""</definedName>
    <definedName name="HTML_Email">""</definedName>
    <definedName name="HTML_Header">"Sheet1"</definedName>
    <definedName name="HTML_LastUpdate">"7/1/03"</definedName>
    <definedName name="HTML_LineAfter">0</definedName>
    <definedName name="HTML_LineBefore">0</definedName>
    <definedName name="HTML_Name">"m.p.raval"</definedName>
    <definedName name="HTML_OBDlg2">1</definedName>
    <definedName name="HTML_OBDlg4">1</definedName>
    <definedName name="HTML_OS">0</definedName>
    <definedName name="HTML_PathFile">"A:\MyHTML.htm"</definedName>
    <definedName name="HTML_Title">"SGSDaily Progress Report Piyaj toDharoi Pipeline"</definedName>
    <definedName name="Jin">#REF!</definedName>
    <definedName name="m">#REF!</definedName>
    <definedName name="mars">#REF!</definedName>
    <definedName name="mhjj">{"'Bill No. 7'!$A$1:$G$32"}</definedName>
    <definedName name="mp">{"'Typical Costs Estimates'!$C$158:$H$161"}</definedName>
    <definedName name="mpm">{"'Typical Costs Estimates'!$C$158:$H$161"}</definedName>
    <definedName name="nee">{"'Bill No. 7'!$A$1:$G$32"}</definedName>
    <definedName name="neehar">{"'Bill No. 7'!$A$1:$G$32"}</definedName>
    <definedName name="neroj">{"'Bill No. 7'!$A$1:$G$32"}</definedName>
    <definedName name="panda">{"'Typical Costs Estimates'!$C$158:$H$161"}</definedName>
    <definedName name="pile">{"'Sheet1'!$A$4386:$N$4591"}</definedName>
    <definedName name="Power">{"'Bill No. 7'!$A$1:$G$32"}</definedName>
    <definedName name="pp">{"'Bill No. 7'!$A$1:$G$32"}</definedName>
    <definedName name="Prakash">#REF!</definedName>
    <definedName name="pupatel">{"'Bill No. 7'!$A$1:$G$32"}</definedName>
    <definedName name="rough">{"'Bill No. 7'!$A$1:$G$32"}</definedName>
    <definedName name="Sept19">#REF!</definedName>
    <definedName name="su">{"'Bill No. 7'!$A$1:$G$32"}</definedName>
    <definedName name="suraj">{"'Bill No. 7'!$A$1:$G$32"}</definedName>
    <definedName name="TaxTV">10%</definedName>
    <definedName name="TaxXL">5%</definedName>
    <definedName name="top">{"'Bill No. 7'!$A$1:$G$32"}</definedName>
    <definedName name="x">#REF!</definedName>
    <definedName name="Y">#REF!</definedName>
    <definedName name="zxgsdfg">{"'Bill No. 7'!$A$1:$G$32"}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34" i="1" l="1"/>
  <c r="C17" i="1"/>
  <c r="C20" i="1" s="1"/>
  <c r="P28" i="1" s="1"/>
  <c r="F3" i="1"/>
  <c r="F5" i="1"/>
  <c r="P38" i="1"/>
  <c r="Q38" i="1"/>
  <c r="Q28" i="1"/>
  <c r="C24" i="1"/>
  <c r="C9" i="1"/>
  <c r="J15" i="1" s="1"/>
  <c r="C34" i="1"/>
  <c r="O33" i="1"/>
  <c r="O32" i="1"/>
  <c r="C32" i="1"/>
  <c r="Q31" i="1"/>
  <c r="O31" i="1"/>
  <c r="Q30" i="1"/>
  <c r="O30" i="1"/>
  <c r="Q29" i="1"/>
  <c r="O29" i="1"/>
  <c r="H29" i="1"/>
  <c r="H30" i="1" s="1"/>
  <c r="H31" i="1" s="1"/>
  <c r="H32" i="1" s="1"/>
  <c r="H33" i="1" s="1"/>
  <c r="H34" i="1" s="1"/>
  <c r="H35" i="1" s="1"/>
  <c r="H36" i="1" s="1"/>
  <c r="H37" i="1" s="1"/>
  <c r="C29" i="1"/>
  <c r="C37" i="1" s="1"/>
  <c r="O28" i="1"/>
  <c r="C26" i="1"/>
  <c r="F24" i="1"/>
  <c r="J16" i="1"/>
  <c r="J13" i="1"/>
  <c r="J7" i="1"/>
  <c r="L5" i="1"/>
  <c r="F4" i="1"/>
  <c r="F27" i="1" l="1"/>
  <c r="C33" i="1"/>
  <c r="C35" i="1" s="1"/>
  <c r="J12" i="1"/>
  <c r="I12" i="1" s="1"/>
  <c r="H7" i="1" s="1"/>
  <c r="C25" i="1"/>
  <c r="C27" i="1" s="1"/>
  <c r="C13" i="1"/>
  <c r="F25" i="1"/>
  <c r="F28" i="1" s="1"/>
  <c r="P36" i="1" l="1"/>
  <c r="Q33" i="1"/>
  <c r="P37" i="1"/>
  <c r="P35" i="1"/>
  <c r="Q32" i="1"/>
  <c r="Q36" i="1"/>
  <c r="C18" i="1" l="1"/>
  <c r="C28" i="1"/>
  <c r="L22" i="1"/>
  <c r="P31" i="1" l="1"/>
  <c r="R31" i="1" s="1"/>
  <c r="O38" i="1"/>
  <c r="R38" i="1" s="1"/>
  <c r="S38" i="1" s="1"/>
  <c r="P30" i="1"/>
  <c r="R30" i="1" s="1"/>
  <c r="P29" i="1"/>
  <c r="R29" i="1" s="1"/>
  <c r="R28" i="1"/>
  <c r="C36" i="1"/>
  <c r="C38" i="1" s="1"/>
  <c r="C30" i="1"/>
  <c r="L16" i="1"/>
  <c r="O37" i="1"/>
  <c r="R37" i="1" s="1"/>
  <c r="F26" i="1"/>
  <c r="F29" i="1" s="1"/>
  <c r="C19" i="1"/>
  <c r="L11" i="1" s="1"/>
  <c r="J11" i="1" s="1"/>
  <c r="O36" i="1"/>
  <c r="R36" i="1" s="1"/>
  <c r="S36" i="1" s="1"/>
  <c r="S28" i="1" l="1"/>
  <c r="P32" i="1"/>
  <c r="R32" i="1" s="1"/>
  <c r="P33" i="1"/>
  <c r="R33" i="1" s="1"/>
  <c r="O35" i="1"/>
  <c r="R35" i="1" s="1"/>
  <c r="O34" i="1"/>
  <c r="R34" i="1" s="1"/>
  <c r="F39" i="1"/>
  <c r="S30" i="1" l="1"/>
</calcChain>
</file>

<file path=xl/sharedStrings.xml><?xml version="1.0" encoding="utf-8"?>
<sst xmlns="http://schemas.openxmlformats.org/spreadsheetml/2006/main" count="107" uniqueCount="72">
  <si>
    <t>Given Data</t>
  </si>
  <si>
    <t>Invert Level LHS</t>
  </si>
  <si>
    <t>Pipe bed width</t>
  </si>
  <si>
    <t>Invert Level RHS</t>
  </si>
  <si>
    <t>Gap between pipe</t>
  </si>
  <si>
    <t>GL LHS</t>
  </si>
  <si>
    <t>Total pipe bed width</t>
  </si>
  <si>
    <t>Row</t>
  </si>
  <si>
    <t>GL RHS</t>
  </si>
  <si>
    <t>OGL at centre</t>
  </si>
  <si>
    <t>Dia of Pipe</t>
  </si>
  <si>
    <t>Pipe laying length</t>
  </si>
  <si>
    <t>No. of ROW</t>
  </si>
  <si>
    <t>Colar</t>
  </si>
  <si>
    <t>PCC thickness</t>
  </si>
  <si>
    <t>I</t>
  </si>
  <si>
    <t>H/wall Top width</t>
  </si>
  <si>
    <t>H/wall 1st lift</t>
  </si>
  <si>
    <t>H/wall 2nd lift</t>
  </si>
  <si>
    <t>H/wall Final lift</t>
  </si>
  <si>
    <t>Length of Head wall</t>
  </si>
  <si>
    <t>Calculation</t>
  </si>
  <si>
    <t>G</t>
  </si>
  <si>
    <t>H/wall Bottom width</t>
  </si>
  <si>
    <t>H</t>
  </si>
  <si>
    <t>H/wall 1st Top width</t>
  </si>
  <si>
    <t>H/wall 2nd Top width</t>
  </si>
  <si>
    <t>PCC width</t>
  </si>
  <si>
    <t>PCC</t>
  </si>
  <si>
    <t xml:space="preserve"> Excavation Quantity </t>
  </si>
  <si>
    <t>Excavation Quantity LHS</t>
  </si>
  <si>
    <t>Excavation Quantity Pipe bed level</t>
  </si>
  <si>
    <t>Invert Level</t>
  </si>
  <si>
    <t>Ground level</t>
  </si>
  <si>
    <t>Excavation level</t>
  </si>
  <si>
    <t>Excavatio level</t>
  </si>
  <si>
    <t>Lowest IL should count</t>
  </si>
  <si>
    <t>Length</t>
  </si>
  <si>
    <t>Concrete Qty</t>
  </si>
  <si>
    <t>depth</t>
  </si>
  <si>
    <t>Width</t>
  </si>
  <si>
    <t>Sl No</t>
  </si>
  <si>
    <t>DESCRIPTION</t>
  </si>
  <si>
    <t>SIDE</t>
  </si>
  <si>
    <t>UNIT</t>
  </si>
  <si>
    <t>NO</t>
  </si>
  <si>
    <t>LENGTH</t>
  </si>
  <si>
    <t>WIDTH</t>
  </si>
  <si>
    <t>HEIGHT</t>
  </si>
  <si>
    <t>QTY</t>
  </si>
  <si>
    <t>TOTAL QTY</t>
  </si>
  <si>
    <t>Grade</t>
  </si>
  <si>
    <t>Depth</t>
  </si>
  <si>
    <t>PCC - Head Wall</t>
  </si>
  <si>
    <t>LHS</t>
  </si>
  <si>
    <t>cum</t>
  </si>
  <si>
    <t>M-15</t>
  </si>
  <si>
    <t xml:space="preserve">Excavation Quantity </t>
  </si>
  <si>
    <t>RHS</t>
  </si>
  <si>
    <t xml:space="preserve">Qty (Cum) </t>
  </si>
  <si>
    <t>Head wall 1st lift</t>
  </si>
  <si>
    <t>Excavation Quantity RHS</t>
  </si>
  <si>
    <t>Head wall 2nd lift</t>
  </si>
  <si>
    <t>Head wall 2nd lift pipe deduction</t>
  </si>
  <si>
    <t>Encasing</t>
  </si>
  <si>
    <t>BHS</t>
  </si>
  <si>
    <t>M-20</t>
  </si>
  <si>
    <t>Encasing pipe deduction</t>
  </si>
  <si>
    <t>Total Excavation Qty</t>
  </si>
  <si>
    <t>Note: Change only green portion</t>
  </si>
  <si>
    <t>PCC - pipe bedding area</t>
  </si>
  <si>
    <t>Pipe bedding PCC thickness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</si>
</sst>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Down="1">
      <left/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2" fillId="0" borderId="0" xfId="0" applyFont="1"/>
    <xf numFmtId="0" fontId="2" fillId="0" borderId="2" xfId="0" applyFont="1" applyBorder="1" applyAlignment="1">
      <alignment horizontal="center"/>
    </xf>
    <xf numFmtId="0" fontId="0" fillId="0" borderId="2" xfId="0" applyBorder="1"/>
    <xf numFmtId="0" fontId="0" fillId="0" borderId="1" xfId="0" applyBorder="1"/>
    <xf numFmtId="164" fontId="0" fillId="0" borderId="1" xfId="0" applyNumberFormat="1" applyBorder="1"/>
    <xf numFmtId="0" fontId="2" fillId="0" borderId="1" xfId="0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164" fontId="0" fillId="2" borderId="8" xfId="0" applyNumberFormat="1" applyFill="1" applyBorder="1" applyAlignment="1">
      <alignment horizontal="center" vertical="center"/>
    </xf>
    <xf numFmtId="164" fontId="0" fillId="0" borderId="10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/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2" fontId="0" fillId="0" borderId="1" xfId="0" applyNumberFormat="1" applyBorder="1"/>
    <xf numFmtId="0" fontId="0" fillId="0" borderId="7" xfId="0" applyBorder="1"/>
    <xf numFmtId="164" fontId="0" fillId="0" borderId="14" xfId="0" applyNumberFormat="1" applyBorder="1"/>
    <xf numFmtId="164" fontId="0" fillId="4" borderId="2" xfId="0" applyNumberFormat="1" applyFill="1" applyBorder="1"/>
    <xf numFmtId="164" fontId="0" fillId="4" borderId="1" xfId="0" applyNumberFormat="1" applyFill="1" applyBorder="1"/>
    <xf numFmtId="164" fontId="0" fillId="4" borderId="10" xfId="0" applyNumberFormat="1" applyFill="1" applyBorder="1"/>
    <xf numFmtId="0" fontId="0" fillId="4" borderId="1" xfId="0" applyFill="1" applyBorder="1"/>
    <xf numFmtId="0" fontId="4" fillId="0" borderId="0" xfId="0" applyFont="1"/>
    <xf numFmtId="0" fontId="4" fillId="0" borderId="1" xfId="0" applyFont="1" applyBorder="1"/>
    <xf numFmtId="2" fontId="4" fillId="0" borderId="1" xfId="0" applyNumberFormat="1" applyFont="1" applyBorder="1"/>
    <xf numFmtId="0" fontId="0" fillId="3" borderId="0" xfId="0" applyFill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  <xf numFmtId="2" fontId="0" fillId="0" borderId="8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3" borderId="1" xfId="0" applyFill="1" applyBorder="1" applyAlignment="1">
      <alignment horizontal="center" vertical="center" wrapText="1"/>
    </xf>
    <xf numFmtId="164" fontId="0" fillId="0" borderId="15" xfId="0" applyNumberFormat="1" applyBorder="1" applyAlignment="1">
      <alignment horizontal="center"/>
    </xf>
    <xf numFmtId="164" fontId="0" fillId="0" borderId="16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3" fillId="3" borderId="1" xfId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10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0" fontId="0" fillId="0" borderId="1" xfId="0" applyFill="1" applyBorder="1"/>
    <xf numFmtId="2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4" fillId="0" borderId="1" xfId="0" applyFont="1" applyFill="1" applyBorder="1"/>
  </cellXfs>
  <cellStyles count="2">
    <cellStyle name="Normal" xfId="0" builtinId="0"/>
    <cellStyle name="Normal 2" xfId="1" xr:uid="{A012E7E2-671F-438B-884F-EB7B639BF511}"/>
  </cellStyles>
  <dxfs count="1">
    <dxf>
      <fill>
        <patternFill>
          <bgColor theme="4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8504</xdr:colOff>
      <xdr:row>11</xdr:row>
      <xdr:rowOff>7</xdr:rowOff>
    </xdr:from>
    <xdr:to>
      <xdr:col>12</xdr:col>
      <xdr:colOff>481852</xdr:colOff>
      <xdr:row>15</xdr:row>
      <xdr:rowOff>17016</xdr:rowOff>
    </xdr:to>
    <xdr:sp macro="" textlink="">
      <xdr:nvSpPr>
        <xdr:cNvPr id="2" name="Flowchart: Manual Input 1">
          <a:extLst>
            <a:ext uri="{FF2B5EF4-FFF2-40B4-BE49-F238E27FC236}">
              <a16:creationId xmlns:a16="http://schemas.microsoft.com/office/drawing/2014/main" id="{A63E3887-DE02-4E2A-AD31-2FE132D03085}"/>
            </a:ext>
          </a:extLst>
        </xdr:cNvPr>
        <xdr:cNvSpPr/>
      </xdr:nvSpPr>
      <xdr:spPr>
        <a:xfrm rot="5400000">
          <a:off x="8489133" y="1844478"/>
          <a:ext cx="748529" cy="1082948"/>
        </a:xfrm>
        <a:prstGeom prst="flowChartManualInput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10</xdr:col>
      <xdr:colOff>678541</xdr:colOff>
      <xdr:row>11</xdr:row>
      <xdr:rowOff>189505</xdr:rowOff>
    </xdr:from>
    <xdr:to>
      <xdr:col>12</xdr:col>
      <xdr:colOff>344455</xdr:colOff>
      <xdr:row>12</xdr:row>
      <xdr:rowOff>4082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11A7E440-55DE-4210-9342-39A3002CE371}"/>
            </a:ext>
          </a:extLst>
        </xdr:cNvPr>
        <xdr:cNvCxnSpPr/>
      </xdr:nvCxnSpPr>
      <xdr:spPr>
        <a:xfrm flipV="1">
          <a:off x="8313781" y="2193565"/>
          <a:ext cx="953694" cy="5077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25423</xdr:colOff>
      <xdr:row>13</xdr:row>
      <xdr:rowOff>168088</xdr:rowOff>
    </xdr:from>
    <xdr:to>
      <xdr:col>12</xdr:col>
      <xdr:colOff>425824</xdr:colOff>
      <xdr:row>13</xdr:row>
      <xdr:rowOff>184814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14CAF971-958B-4ECC-8309-0904E6F9289E}"/>
            </a:ext>
          </a:extLst>
        </xdr:cNvPr>
        <xdr:cNvCxnSpPr/>
      </xdr:nvCxnSpPr>
      <xdr:spPr>
        <a:xfrm flipV="1">
          <a:off x="8338843" y="2545528"/>
          <a:ext cx="1010001" cy="16726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Smart\Desktop\New%20ozar%20details\AMOL%20BILL\PMC\goliath\BILL\omkar%20backup\Omkar\BPL\Ring%20Road\ORROGL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OLL. SHEET (WMM II)"/>
      <sheetName val="TOLL. SHEET (G.S.B.)"/>
      <sheetName val="R.E. DIS. FROM PR. CL."/>
      <sheetName val="TOLL SHEET EMB"/>
      <sheetName val="TOLL SHEET (S.G)"/>
      <sheetName val="O.R.R.ROCK (D.K.)"/>
      <sheetName val="O R R TBM  LIST"/>
      <sheetName val="Sheet1"/>
      <sheetName val="O R R OGL"/>
      <sheetName val="DEPTH CHART (ORR) R.S."/>
      <sheetName val="DEPTH CHART (ORR) L.S."/>
      <sheetName val="dIFFERENCE"/>
      <sheetName val="Rock level (Parag)"/>
      <sheetName val="O.R.R.(ROCK1)"/>
      <sheetName val="DEPTH CHART (ORR) L.S. (2)"/>
      <sheetName val="DEPTH CHART (ORR) R.S. (2)"/>
      <sheetName val="sc cost feb 0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A9ABD7-3F1D-4F4F-9A64-0F95178D6C3F}">
  <dimension ref="A2:T54"/>
  <sheetViews>
    <sheetView tabSelected="1" zoomScale="85" zoomScaleNormal="85" workbookViewId="0">
      <selection activeCell="S30" sqref="S30:S35"/>
    </sheetView>
  </sheetViews>
  <sheetFormatPr defaultRowHeight="14.4" x14ac:dyDescent="0.3"/>
  <cols>
    <col min="2" max="2" width="19.33203125" customWidth="1"/>
    <col min="3" max="3" width="10.5546875" bestFit="1" customWidth="1"/>
    <col min="4" max="4" width="2" customWidth="1"/>
    <col min="5" max="5" width="17.77734375" bestFit="1" customWidth="1"/>
    <col min="6" max="6" width="14.77734375" customWidth="1"/>
    <col min="9" max="9" width="12.33203125" bestFit="1" customWidth="1"/>
    <col min="17" max="17" width="10.21875" bestFit="1" customWidth="1"/>
    <col min="18" max="18" width="8.33203125" customWidth="1"/>
    <col min="19" max="19" width="10.21875" bestFit="1" customWidth="1"/>
  </cols>
  <sheetData>
    <row r="2" spans="1:15" x14ac:dyDescent="0.3">
      <c r="A2" s="47" t="s">
        <v>0</v>
      </c>
      <c r="B2" s="47"/>
      <c r="C2" s="47"/>
      <c r="D2" s="47"/>
      <c r="E2" s="47"/>
      <c r="F2" s="47"/>
      <c r="G2" s="1"/>
      <c r="H2" s="1"/>
      <c r="I2" s="1"/>
    </row>
    <row r="3" spans="1:15" x14ac:dyDescent="0.3">
      <c r="A3" s="2"/>
      <c r="B3" s="3" t="s">
        <v>1</v>
      </c>
      <c r="C3" s="28">
        <v>281.351</v>
      </c>
      <c r="E3" s="4" t="s">
        <v>2</v>
      </c>
      <c r="F3" s="5">
        <f>(((C7*C8)+(C9*2)*C8)+0.2+0.2)</f>
        <v>1.8399999999999999</v>
      </c>
    </row>
    <row r="4" spans="1:15" x14ac:dyDescent="0.3">
      <c r="A4" s="6"/>
      <c r="B4" s="4" t="s">
        <v>3</v>
      </c>
      <c r="C4" s="29">
        <v>281.36</v>
      </c>
      <c r="E4" s="4" t="s">
        <v>4</v>
      </c>
      <c r="F4" s="4">
        <f>(C7/2)*(C8-1)</f>
        <v>0</v>
      </c>
    </row>
    <row r="5" spans="1:15" x14ac:dyDescent="0.3">
      <c r="A5" s="6"/>
      <c r="B5" s="4" t="s">
        <v>5</v>
      </c>
      <c r="C5" s="29">
        <v>282.51799999999997</v>
      </c>
      <c r="E5" s="4" t="s">
        <v>6</v>
      </c>
      <c r="F5" s="5">
        <f>F3+F4</f>
        <v>1.8399999999999999</v>
      </c>
      <c r="H5" s="7"/>
      <c r="I5" s="8"/>
      <c r="J5" s="8"/>
      <c r="K5" s="8"/>
      <c r="L5" s="9">
        <f>C11</f>
        <v>0.4</v>
      </c>
      <c r="M5" s="10" t="s">
        <v>7</v>
      </c>
    </row>
    <row r="6" spans="1:15" x14ac:dyDescent="0.3">
      <c r="A6" s="6"/>
      <c r="B6" s="4" t="s">
        <v>8</v>
      </c>
      <c r="C6" s="29">
        <v>282.36099999999999</v>
      </c>
      <c r="E6" s="4" t="s">
        <v>9</v>
      </c>
      <c r="F6" s="31">
        <v>282.41500000000002</v>
      </c>
      <c r="H6" s="11"/>
      <c r="I6" s="12"/>
      <c r="J6" s="12"/>
      <c r="K6" s="12"/>
      <c r="L6" s="12"/>
      <c r="M6" s="13"/>
    </row>
    <row r="7" spans="1:15" x14ac:dyDescent="0.3">
      <c r="A7" s="4"/>
      <c r="B7" s="4" t="s">
        <v>10</v>
      </c>
      <c r="C7" s="29">
        <v>1.2</v>
      </c>
      <c r="E7" s="4" t="s">
        <v>11</v>
      </c>
      <c r="F7" s="31">
        <v>12.5</v>
      </c>
      <c r="H7" s="14">
        <f>+J16+I12+J7</f>
        <v>2.69</v>
      </c>
      <c r="I7" s="12"/>
      <c r="J7" s="15">
        <f>C14</f>
        <v>0.6</v>
      </c>
      <c r="K7" s="12"/>
      <c r="L7" s="7"/>
      <c r="M7" s="48"/>
      <c r="O7" s="32" t="s">
        <v>69</v>
      </c>
    </row>
    <row r="8" spans="1:15" x14ac:dyDescent="0.3">
      <c r="A8" s="4"/>
      <c r="B8" s="4" t="s">
        <v>12</v>
      </c>
      <c r="C8" s="29">
        <v>1</v>
      </c>
      <c r="E8" s="58" t="s">
        <v>71</v>
      </c>
      <c r="F8" s="29">
        <v>0.25</v>
      </c>
      <c r="H8" s="16"/>
      <c r="I8" s="12"/>
      <c r="J8" s="16"/>
      <c r="K8" s="12"/>
      <c r="L8" s="11"/>
      <c r="M8" s="48"/>
    </row>
    <row r="9" spans="1:15" x14ac:dyDescent="0.3">
      <c r="A9" s="4"/>
      <c r="B9" s="4" t="s">
        <v>13</v>
      </c>
      <c r="C9" s="5">
        <f>IF(C7=1.2,0.12,IF(C7=0.9,0.1,IF(C7=0.6,0.09,"")))</f>
        <v>0.12</v>
      </c>
      <c r="H9" s="16"/>
      <c r="I9" s="12"/>
      <c r="J9" s="16"/>
      <c r="K9" s="12"/>
      <c r="L9" s="11"/>
      <c r="M9" s="48"/>
    </row>
    <row r="10" spans="1:15" x14ac:dyDescent="0.3">
      <c r="A10" s="4"/>
      <c r="B10" s="4" t="s">
        <v>14</v>
      </c>
      <c r="C10" s="29">
        <v>0.15</v>
      </c>
      <c r="H10" s="16"/>
      <c r="I10" s="12"/>
      <c r="J10" s="16"/>
      <c r="K10" s="12"/>
      <c r="L10" s="11" t="s">
        <v>15</v>
      </c>
      <c r="M10" s="48"/>
    </row>
    <row r="11" spans="1:15" x14ac:dyDescent="0.3">
      <c r="A11" s="4"/>
      <c r="B11" s="4" t="s">
        <v>16</v>
      </c>
      <c r="C11" s="29">
        <v>0.4</v>
      </c>
      <c r="H11" s="16"/>
      <c r="I11" s="12"/>
      <c r="J11" s="17">
        <f>AVERAGE(L11,L16)</f>
        <v>0.83956000000000008</v>
      </c>
      <c r="K11" s="12"/>
      <c r="L11" s="9">
        <f>C19</f>
        <v>0.59980000000000011</v>
      </c>
      <c r="M11" s="48"/>
    </row>
    <row r="12" spans="1:15" x14ac:dyDescent="0.3">
      <c r="A12" s="4"/>
      <c r="B12" s="4" t="s">
        <v>17</v>
      </c>
      <c r="C12" s="29">
        <v>0.65</v>
      </c>
      <c r="H12" s="16"/>
      <c r="I12" s="14">
        <f>+J12+J13+J15</f>
        <v>1.44</v>
      </c>
      <c r="J12" s="9">
        <f>C9</f>
        <v>0.12</v>
      </c>
      <c r="K12" s="12"/>
      <c r="L12" s="18"/>
      <c r="M12" s="48"/>
    </row>
    <row r="13" spans="1:15" x14ac:dyDescent="0.3">
      <c r="A13" s="4"/>
      <c r="B13" s="4" t="s">
        <v>18</v>
      </c>
      <c r="C13" s="5">
        <f>C7+(C9*2)</f>
        <v>1.44</v>
      </c>
      <c r="H13" s="16"/>
      <c r="I13" s="16"/>
      <c r="J13" s="50">
        <f>C7</f>
        <v>1.2</v>
      </c>
      <c r="K13" s="12"/>
      <c r="L13" s="7"/>
      <c r="M13" s="48"/>
    </row>
    <row r="14" spans="1:15" x14ac:dyDescent="0.3">
      <c r="A14" s="4"/>
      <c r="B14" s="4" t="s">
        <v>19</v>
      </c>
      <c r="C14" s="29">
        <v>0.6</v>
      </c>
      <c r="H14" s="16"/>
      <c r="I14" s="16"/>
      <c r="J14" s="51"/>
      <c r="K14" s="12"/>
      <c r="L14" s="18"/>
      <c r="M14" s="48"/>
    </row>
    <row r="15" spans="1:15" x14ac:dyDescent="0.3">
      <c r="B15" s="19" t="s">
        <v>20</v>
      </c>
      <c r="C15" s="30">
        <v>7.52</v>
      </c>
      <c r="H15" s="16"/>
      <c r="I15" s="17"/>
      <c r="J15" s="9">
        <f>C9</f>
        <v>0.12</v>
      </c>
      <c r="K15" s="12"/>
      <c r="L15" s="7"/>
      <c r="M15" s="48"/>
    </row>
    <row r="16" spans="1:15" x14ac:dyDescent="0.3">
      <c r="A16" s="47" t="s">
        <v>21</v>
      </c>
      <c r="B16" s="47"/>
      <c r="C16" s="47"/>
      <c r="H16" s="16"/>
      <c r="I16" s="20" t="s">
        <v>22</v>
      </c>
      <c r="J16" s="50">
        <f>C12</f>
        <v>0.65</v>
      </c>
      <c r="K16" s="12"/>
      <c r="L16" s="9">
        <f>C18</f>
        <v>1.0793200000000001</v>
      </c>
      <c r="M16" s="48"/>
    </row>
    <row r="17" spans="1:20" x14ac:dyDescent="0.3">
      <c r="A17" s="4"/>
      <c r="B17" s="4" t="s">
        <v>23</v>
      </c>
      <c r="C17" s="5">
        <f>C11+((C12+C13+C14)*0.333)</f>
        <v>1.2957700000000001</v>
      </c>
      <c r="H17" s="16"/>
      <c r="I17" s="12"/>
      <c r="J17" s="52"/>
      <c r="K17" s="12"/>
      <c r="L17" s="11" t="s">
        <v>24</v>
      </c>
      <c r="M17" s="48"/>
    </row>
    <row r="18" spans="1:20" x14ac:dyDescent="0.3">
      <c r="A18" s="4"/>
      <c r="B18" s="4" t="s">
        <v>25</v>
      </c>
      <c r="C18" s="5">
        <f>C17-(C12*0.333)</f>
        <v>1.0793200000000001</v>
      </c>
      <c r="H18" s="16"/>
      <c r="I18" s="20"/>
      <c r="J18" s="52"/>
      <c r="K18" s="12"/>
      <c r="L18" s="11"/>
      <c r="M18" s="48"/>
    </row>
    <row r="19" spans="1:20" x14ac:dyDescent="0.3">
      <c r="A19" s="4"/>
      <c r="B19" s="4" t="s">
        <v>26</v>
      </c>
      <c r="C19" s="5">
        <f>(C18-(C13*0.333))</f>
        <v>0.59980000000000011</v>
      </c>
      <c r="H19" s="16"/>
      <c r="I19" s="12"/>
      <c r="J19" s="52"/>
      <c r="K19" s="12"/>
      <c r="L19" s="11"/>
      <c r="M19" s="48"/>
    </row>
    <row r="20" spans="1:20" x14ac:dyDescent="0.3">
      <c r="A20" s="4"/>
      <c r="B20" s="4" t="s">
        <v>27</v>
      </c>
      <c r="C20" s="5">
        <f>C17+0.1+0.1</f>
        <v>1.4957700000000003</v>
      </c>
      <c r="H20" s="17"/>
      <c r="I20" s="12"/>
      <c r="J20" s="51"/>
      <c r="K20" s="12"/>
      <c r="L20" s="18"/>
      <c r="M20" s="49"/>
    </row>
    <row r="21" spans="1:20" x14ac:dyDescent="0.3">
      <c r="H21" s="11"/>
      <c r="I21" s="12"/>
      <c r="J21" s="12"/>
      <c r="K21" s="12" t="s">
        <v>28</v>
      </c>
      <c r="L21" s="53" t="s">
        <v>28</v>
      </c>
      <c r="M21" s="53"/>
    </row>
    <row r="22" spans="1:20" x14ac:dyDescent="0.3">
      <c r="A22" s="54" t="s">
        <v>29</v>
      </c>
      <c r="B22" s="55"/>
      <c r="C22" s="55"/>
      <c r="D22" s="55"/>
      <c r="E22" s="55"/>
      <c r="F22" s="56"/>
      <c r="H22" s="11"/>
      <c r="I22" s="12"/>
      <c r="J22" s="12"/>
      <c r="K22" s="20"/>
      <c r="L22" s="57">
        <f>C17</f>
        <v>1.2957700000000001</v>
      </c>
      <c r="M22" s="57"/>
    </row>
    <row r="23" spans="1:20" x14ac:dyDescent="0.3">
      <c r="A23" s="4">
        <v>1</v>
      </c>
      <c r="B23" s="44" t="s">
        <v>30</v>
      </c>
      <c r="C23" s="44"/>
      <c r="E23" s="44" t="s">
        <v>31</v>
      </c>
      <c r="F23" s="44"/>
      <c r="H23" s="18"/>
      <c r="I23" s="21"/>
      <c r="J23" s="21"/>
      <c r="K23" s="21"/>
      <c r="L23" s="21"/>
      <c r="M23" s="22"/>
    </row>
    <row r="24" spans="1:20" x14ac:dyDescent="0.3">
      <c r="A24" s="4"/>
      <c r="B24" s="4" t="s">
        <v>32</v>
      </c>
      <c r="C24" s="5">
        <f>C3</f>
        <v>281.351</v>
      </c>
      <c r="E24" s="4" t="s">
        <v>33</v>
      </c>
      <c r="F24" s="4">
        <f>F6</f>
        <v>282.41500000000002</v>
      </c>
    </row>
    <row r="25" spans="1:20" x14ac:dyDescent="0.3">
      <c r="A25" s="4"/>
      <c r="B25" s="4" t="s">
        <v>34</v>
      </c>
      <c r="C25" s="5">
        <f>C24-C12-C10-C9</f>
        <v>280.43100000000004</v>
      </c>
      <c r="E25" s="4" t="s">
        <v>35</v>
      </c>
      <c r="F25" s="5">
        <f>C3+C9</f>
        <v>281.471</v>
      </c>
      <c r="G25" t="s">
        <v>36</v>
      </c>
    </row>
    <row r="26" spans="1:20" x14ac:dyDescent="0.3">
      <c r="A26" s="4"/>
      <c r="B26" s="4" t="s">
        <v>33</v>
      </c>
      <c r="C26" s="5">
        <f>C5</f>
        <v>282.51799999999997</v>
      </c>
      <c r="E26" s="4" t="s">
        <v>37</v>
      </c>
      <c r="F26" s="5">
        <f>F7-C18-C18</f>
        <v>10.341360000000002</v>
      </c>
      <c r="H26" s="47" t="s">
        <v>38</v>
      </c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</row>
    <row r="27" spans="1:20" x14ac:dyDescent="0.3">
      <c r="A27" s="4"/>
      <c r="B27" s="4" t="s">
        <v>39</v>
      </c>
      <c r="C27" s="5">
        <f>C26-C25</f>
        <v>2.0869999999999322</v>
      </c>
      <c r="E27" s="4" t="s">
        <v>40</v>
      </c>
      <c r="F27" s="5">
        <f>F5+0.5+0.5</f>
        <v>2.84</v>
      </c>
      <c r="H27" s="23" t="s">
        <v>41</v>
      </c>
      <c r="I27" s="46" t="s">
        <v>42</v>
      </c>
      <c r="J27" s="46"/>
      <c r="K27" s="46"/>
      <c r="L27" s="24" t="s">
        <v>43</v>
      </c>
      <c r="M27" s="24" t="s">
        <v>44</v>
      </c>
      <c r="N27" s="24" t="s">
        <v>45</v>
      </c>
      <c r="O27" s="24" t="s">
        <v>46</v>
      </c>
      <c r="P27" s="24" t="s">
        <v>47</v>
      </c>
      <c r="Q27" s="24" t="s">
        <v>48</v>
      </c>
      <c r="R27" s="24" t="s">
        <v>49</v>
      </c>
      <c r="S27" s="24" t="s">
        <v>50</v>
      </c>
      <c r="T27" s="23" t="s">
        <v>51</v>
      </c>
    </row>
    <row r="28" spans="1:20" x14ac:dyDescent="0.3">
      <c r="A28" s="4"/>
      <c r="B28" s="4" t="s">
        <v>40</v>
      </c>
      <c r="C28" s="5">
        <f>C17+0.5+0.5</f>
        <v>2.2957700000000001</v>
      </c>
      <c r="E28" s="4" t="s">
        <v>52</v>
      </c>
      <c r="F28" s="5">
        <f>F24-F25</f>
        <v>0.94400000000001683</v>
      </c>
      <c r="H28" s="4">
        <v>1</v>
      </c>
      <c r="I28" s="41" t="s">
        <v>53</v>
      </c>
      <c r="J28" s="41"/>
      <c r="K28" s="41"/>
      <c r="L28" s="4" t="s">
        <v>54</v>
      </c>
      <c r="M28" s="4" t="s">
        <v>55</v>
      </c>
      <c r="N28" s="4">
        <v>1</v>
      </c>
      <c r="O28" s="5">
        <f>C15+0.1+0.1</f>
        <v>7.7199999999999989</v>
      </c>
      <c r="P28" s="5">
        <f>C20</f>
        <v>1.4957700000000003</v>
      </c>
      <c r="Q28" s="5">
        <f>C10</f>
        <v>0.15</v>
      </c>
      <c r="R28" s="25">
        <f>O28*P28*Q28*N28</f>
        <v>1.7321016599999999</v>
      </c>
      <c r="S28" s="38">
        <f>R28+R29</f>
        <v>3.4642033199999998</v>
      </c>
      <c r="T28" s="40" t="s">
        <v>56</v>
      </c>
    </row>
    <row r="29" spans="1:20" x14ac:dyDescent="0.3">
      <c r="A29" s="4"/>
      <c r="B29" s="4" t="s">
        <v>37</v>
      </c>
      <c r="C29" s="5">
        <f>C15+0.5+0.5</f>
        <v>8.52</v>
      </c>
      <c r="E29" s="4" t="s">
        <v>57</v>
      </c>
      <c r="F29" s="5">
        <f>F26*F27*F28</f>
        <v>27.724772505600498</v>
      </c>
      <c r="H29" s="4">
        <f>H28+1</f>
        <v>2</v>
      </c>
      <c r="I29" s="41" t="s">
        <v>53</v>
      </c>
      <c r="J29" s="41"/>
      <c r="K29" s="41"/>
      <c r="L29" s="4" t="s">
        <v>58</v>
      </c>
      <c r="M29" s="4" t="s">
        <v>55</v>
      </c>
      <c r="N29" s="4">
        <v>1</v>
      </c>
      <c r="O29" s="5">
        <f>C15+0.1+0.1</f>
        <v>7.7199999999999989</v>
      </c>
      <c r="P29" s="5">
        <f>C20</f>
        <v>1.4957700000000003</v>
      </c>
      <c r="Q29" s="5">
        <f>C10</f>
        <v>0.15</v>
      </c>
      <c r="R29" s="25">
        <f t="shared" ref="R29:R33" si="0">O29*P29*Q29*N29</f>
        <v>1.7321016599999999</v>
      </c>
      <c r="S29" s="39"/>
      <c r="T29" s="39"/>
    </row>
    <row r="30" spans="1:20" x14ac:dyDescent="0.3">
      <c r="A30" s="4"/>
      <c r="B30" s="4" t="s">
        <v>59</v>
      </c>
      <c r="C30" s="25">
        <f>C29*C28*C27</f>
        <v>40.821637354798675</v>
      </c>
      <c r="F30" s="26"/>
      <c r="H30" s="4">
        <f t="shared" ref="H30:H37" si="1">H29+1</f>
        <v>3</v>
      </c>
      <c r="I30" s="41" t="s">
        <v>60</v>
      </c>
      <c r="J30" s="41"/>
      <c r="K30" s="41"/>
      <c r="L30" s="4" t="s">
        <v>54</v>
      </c>
      <c r="M30" s="4" t="s">
        <v>55</v>
      </c>
      <c r="N30" s="4">
        <v>1</v>
      </c>
      <c r="O30" s="5">
        <f>C15</f>
        <v>7.52</v>
      </c>
      <c r="P30" s="5">
        <f>(C17+C18)/2</f>
        <v>1.1875450000000001</v>
      </c>
      <c r="Q30" s="5">
        <f>C12</f>
        <v>0.65</v>
      </c>
      <c r="R30" s="25">
        <f t="shared" si="0"/>
        <v>5.8047199599999999</v>
      </c>
      <c r="S30" s="38">
        <f>SUM(R30:R35)</f>
        <v>27.057677004312637</v>
      </c>
      <c r="T30" s="40" t="s">
        <v>56</v>
      </c>
    </row>
    <row r="31" spans="1:20" ht="14.4" customHeight="1" x14ac:dyDescent="0.3">
      <c r="A31" s="4">
        <v>2</v>
      </c>
      <c r="B31" s="44" t="s">
        <v>61</v>
      </c>
      <c r="C31" s="44"/>
      <c r="F31" s="26"/>
      <c r="H31" s="4">
        <f t="shared" si="1"/>
        <v>4</v>
      </c>
      <c r="I31" s="41" t="s">
        <v>60</v>
      </c>
      <c r="J31" s="41"/>
      <c r="K31" s="41"/>
      <c r="L31" s="4" t="s">
        <v>58</v>
      </c>
      <c r="M31" s="4" t="s">
        <v>55</v>
      </c>
      <c r="N31" s="4">
        <v>1</v>
      </c>
      <c r="O31" s="5">
        <f>C15</f>
        <v>7.52</v>
      </c>
      <c r="P31" s="5">
        <f>(C17+C18)/2</f>
        <v>1.1875450000000001</v>
      </c>
      <c r="Q31" s="5">
        <f>C12</f>
        <v>0.65</v>
      </c>
      <c r="R31" s="25">
        <f t="shared" si="0"/>
        <v>5.8047199599999999</v>
      </c>
      <c r="S31" s="45"/>
      <c r="T31" s="45"/>
    </row>
    <row r="32" spans="1:20" x14ac:dyDescent="0.3">
      <c r="A32" s="4"/>
      <c r="B32" s="4" t="s">
        <v>32</v>
      </c>
      <c r="C32" s="5">
        <f>C4</f>
        <v>281.36</v>
      </c>
      <c r="F32" s="26"/>
      <c r="H32" s="4">
        <f t="shared" si="1"/>
        <v>5</v>
      </c>
      <c r="I32" s="41" t="s">
        <v>62</v>
      </c>
      <c r="J32" s="41"/>
      <c r="K32" s="41"/>
      <c r="L32" s="4" t="s">
        <v>54</v>
      </c>
      <c r="M32" s="4" t="s">
        <v>55</v>
      </c>
      <c r="N32" s="4">
        <v>1</v>
      </c>
      <c r="O32" s="5">
        <f>C15</f>
        <v>7.52</v>
      </c>
      <c r="P32" s="5">
        <f>(C18+C19)/2</f>
        <v>0.83956000000000008</v>
      </c>
      <c r="Q32" s="5">
        <f>C13</f>
        <v>1.44</v>
      </c>
      <c r="R32" s="25">
        <f t="shared" si="0"/>
        <v>9.091427328</v>
      </c>
      <c r="S32" s="45"/>
      <c r="T32" s="45"/>
    </row>
    <row r="33" spans="1:20" ht="14.4" customHeight="1" x14ac:dyDescent="0.3">
      <c r="A33" s="4"/>
      <c r="B33" s="4" t="s">
        <v>34</v>
      </c>
      <c r="C33" s="5">
        <f>C32-C12-C10-C9</f>
        <v>280.44000000000005</v>
      </c>
      <c r="F33" s="26"/>
      <c r="H33" s="4">
        <f t="shared" si="1"/>
        <v>6</v>
      </c>
      <c r="I33" s="41" t="s">
        <v>62</v>
      </c>
      <c r="J33" s="41"/>
      <c r="K33" s="41"/>
      <c r="L33" s="4" t="s">
        <v>58</v>
      </c>
      <c r="M33" s="4" t="s">
        <v>55</v>
      </c>
      <c r="N33" s="4">
        <v>1</v>
      </c>
      <c r="O33" s="5">
        <f>C15</f>
        <v>7.52</v>
      </c>
      <c r="P33" s="5">
        <f>(C18+C19)/2</f>
        <v>0.83956000000000008</v>
      </c>
      <c r="Q33" s="5">
        <f>C13</f>
        <v>1.44</v>
      </c>
      <c r="R33" s="25">
        <f t="shared" si="0"/>
        <v>9.091427328</v>
      </c>
      <c r="S33" s="45"/>
      <c r="T33" s="45"/>
    </row>
    <row r="34" spans="1:20" ht="14.4" customHeight="1" x14ac:dyDescent="0.3">
      <c r="A34" s="4"/>
      <c r="B34" s="4" t="s">
        <v>33</v>
      </c>
      <c r="C34" s="5">
        <f>C6</f>
        <v>282.36099999999999</v>
      </c>
      <c r="F34" s="26"/>
      <c r="H34" s="4">
        <f t="shared" si="1"/>
        <v>7</v>
      </c>
      <c r="I34" s="41" t="s">
        <v>63</v>
      </c>
      <c r="J34" s="41"/>
      <c r="K34" s="41"/>
      <c r="L34" s="4" t="s">
        <v>54</v>
      </c>
      <c r="M34" s="4" t="s">
        <v>55</v>
      </c>
      <c r="N34" s="33">
        <v>-1</v>
      </c>
      <c r="O34" s="5">
        <f>J11</f>
        <v>0.83956000000000008</v>
      </c>
      <c r="P34" s="42">
        <f>(PI()/4)*(C13^2)</f>
        <v>1.6286016316209486</v>
      </c>
      <c r="Q34" s="43"/>
      <c r="R34" s="34">
        <f>N34*O34*P34</f>
        <v>-1.3673087858436836</v>
      </c>
      <c r="S34" s="45"/>
      <c r="T34" s="45"/>
    </row>
    <row r="35" spans="1:20" ht="14.4" customHeight="1" x14ac:dyDescent="0.3">
      <c r="A35" s="4"/>
      <c r="B35" s="4" t="s">
        <v>39</v>
      </c>
      <c r="C35" s="5">
        <f>C34-C33</f>
        <v>1.9209999999999354</v>
      </c>
      <c r="F35" s="26"/>
      <c r="H35" s="4">
        <f t="shared" si="1"/>
        <v>8</v>
      </c>
      <c r="I35" s="41" t="s">
        <v>63</v>
      </c>
      <c r="J35" s="41"/>
      <c r="K35" s="41"/>
      <c r="L35" s="4" t="s">
        <v>58</v>
      </c>
      <c r="M35" s="4" t="s">
        <v>55</v>
      </c>
      <c r="N35" s="33">
        <v>-1</v>
      </c>
      <c r="O35" s="5">
        <f>J11</f>
        <v>0.83956000000000008</v>
      </c>
      <c r="P35" s="42">
        <f>(PI()/4)*(C13^2)</f>
        <v>1.6286016316209486</v>
      </c>
      <c r="Q35" s="43"/>
      <c r="R35" s="34">
        <f>N35*O35*P35</f>
        <v>-1.3673087858436836</v>
      </c>
      <c r="S35" s="39"/>
      <c r="T35" s="39"/>
    </row>
    <row r="36" spans="1:20" x14ac:dyDescent="0.3">
      <c r="A36" s="4"/>
      <c r="B36" s="4" t="s">
        <v>40</v>
      </c>
      <c r="C36" s="5">
        <f>C28</f>
        <v>2.2957700000000001</v>
      </c>
      <c r="F36" s="26"/>
      <c r="H36" s="4">
        <f t="shared" si="1"/>
        <v>9</v>
      </c>
      <c r="I36" s="41" t="s">
        <v>64</v>
      </c>
      <c r="J36" s="41"/>
      <c r="K36" s="41"/>
      <c r="L36" s="4" t="s">
        <v>65</v>
      </c>
      <c r="M36" s="4" t="s">
        <v>55</v>
      </c>
      <c r="N36" s="4">
        <v>1</v>
      </c>
      <c r="O36" s="5">
        <f>F7-C18-C18</f>
        <v>10.341360000000002</v>
      </c>
      <c r="P36" s="5">
        <f>F5</f>
        <v>1.8399999999999999</v>
      </c>
      <c r="Q36" s="5">
        <f>C13+0.2</f>
        <v>1.64</v>
      </c>
      <c r="R36" s="25">
        <f>O36*P36*Q36</f>
        <v>31.206087935999999</v>
      </c>
      <c r="S36" s="59">
        <f>R36+R37</f>
        <v>14.364132166820383</v>
      </c>
      <c r="T36" s="44" t="s">
        <v>66</v>
      </c>
    </row>
    <row r="37" spans="1:20" ht="14.4" customHeight="1" x14ac:dyDescent="0.3">
      <c r="A37" s="4"/>
      <c r="B37" s="4" t="s">
        <v>37</v>
      </c>
      <c r="C37" s="5">
        <f>C29</f>
        <v>8.52</v>
      </c>
      <c r="F37" s="26"/>
      <c r="H37" s="4">
        <f t="shared" si="1"/>
        <v>10</v>
      </c>
      <c r="I37" s="41" t="s">
        <v>67</v>
      </c>
      <c r="J37" s="41"/>
      <c r="K37" s="41"/>
      <c r="L37" s="4" t="s">
        <v>65</v>
      </c>
      <c r="M37" s="4" t="s">
        <v>55</v>
      </c>
      <c r="N37" s="33">
        <v>-1</v>
      </c>
      <c r="O37" s="5">
        <f>F7-C18-C18</f>
        <v>10.341360000000002</v>
      </c>
      <c r="P37" s="60">
        <f>(PI()/4)*(C13^2)</f>
        <v>1.6286016316209486</v>
      </c>
      <c r="Q37" s="60"/>
      <c r="R37" s="34">
        <f>N37*O37*P37</f>
        <v>-16.841955769179616</v>
      </c>
      <c r="S37" s="44"/>
      <c r="T37" s="44"/>
    </row>
    <row r="38" spans="1:20" x14ac:dyDescent="0.3">
      <c r="A38" s="4"/>
      <c r="B38" s="4" t="s">
        <v>59</v>
      </c>
      <c r="C38" s="25">
        <f>C37*C36*C35</f>
        <v>37.574683928398741</v>
      </c>
      <c r="F38" s="26"/>
      <c r="H38" s="4">
        <v>11</v>
      </c>
      <c r="I38" s="41" t="s">
        <v>70</v>
      </c>
      <c r="J38" s="41"/>
      <c r="K38" s="41"/>
      <c r="L38" s="58" t="s">
        <v>65</v>
      </c>
      <c r="M38" s="4" t="s">
        <v>55</v>
      </c>
      <c r="N38" s="61">
        <v>1</v>
      </c>
      <c r="O38" s="5">
        <f>F7-C18-C18</f>
        <v>10.341360000000002</v>
      </c>
      <c r="P38" s="5">
        <f>F5+0.1+0.1</f>
        <v>2.04</v>
      </c>
      <c r="Q38" s="5">
        <f>F8</f>
        <v>0.25</v>
      </c>
      <c r="R38" s="25">
        <f>N38*O38*P38*Q38</f>
        <v>5.2740936000000014</v>
      </c>
      <c r="S38" s="25">
        <f>R38</f>
        <v>5.2740936000000014</v>
      </c>
      <c r="T38" s="4" t="s">
        <v>56</v>
      </c>
    </row>
    <row r="39" spans="1:20" x14ac:dyDescent="0.3">
      <c r="A39" s="36" t="s">
        <v>68</v>
      </c>
      <c r="B39" s="37"/>
      <c r="C39" s="37"/>
      <c r="D39" s="37"/>
      <c r="E39" s="37"/>
      <c r="F39" s="27">
        <f>C30+C38+F29</f>
        <v>106.12109378879791</v>
      </c>
      <c r="I39" s="35"/>
      <c r="J39" s="35"/>
      <c r="K39" s="35"/>
    </row>
    <row r="40" spans="1:20" x14ac:dyDescent="0.3">
      <c r="I40" s="35"/>
      <c r="J40" s="35"/>
      <c r="K40" s="35"/>
    </row>
    <row r="41" spans="1:20" x14ac:dyDescent="0.3">
      <c r="I41" s="35"/>
      <c r="J41" s="35"/>
      <c r="K41" s="35"/>
    </row>
    <row r="42" spans="1:20" x14ac:dyDescent="0.3">
      <c r="I42" s="35"/>
      <c r="J42" s="35"/>
      <c r="K42" s="35"/>
    </row>
    <row r="43" spans="1:20" x14ac:dyDescent="0.3">
      <c r="I43" s="35"/>
      <c r="J43" s="35"/>
      <c r="K43" s="35"/>
    </row>
    <row r="44" spans="1:20" x14ac:dyDescent="0.3">
      <c r="I44" s="35"/>
      <c r="J44" s="35"/>
      <c r="K44" s="35"/>
    </row>
    <row r="45" spans="1:20" x14ac:dyDescent="0.3">
      <c r="I45" s="35"/>
      <c r="J45" s="35"/>
      <c r="K45" s="35"/>
    </row>
    <row r="46" spans="1:20" x14ac:dyDescent="0.3">
      <c r="I46" s="35"/>
      <c r="J46" s="35"/>
      <c r="K46" s="35"/>
    </row>
    <row r="47" spans="1:20" x14ac:dyDescent="0.3">
      <c r="I47" s="35"/>
      <c r="J47" s="35"/>
      <c r="K47" s="35"/>
    </row>
    <row r="48" spans="1:20" x14ac:dyDescent="0.3">
      <c r="I48" s="35"/>
      <c r="J48" s="35"/>
      <c r="K48" s="35"/>
    </row>
    <row r="49" spans="9:11" x14ac:dyDescent="0.3">
      <c r="I49" s="35"/>
      <c r="J49" s="35"/>
      <c r="K49" s="35"/>
    </row>
    <row r="50" spans="9:11" x14ac:dyDescent="0.3">
      <c r="I50" s="35"/>
      <c r="J50" s="35"/>
      <c r="K50" s="35"/>
    </row>
    <row r="51" spans="9:11" x14ac:dyDescent="0.3">
      <c r="I51" s="35"/>
      <c r="J51" s="35"/>
      <c r="K51" s="35"/>
    </row>
    <row r="52" spans="9:11" x14ac:dyDescent="0.3">
      <c r="I52" s="35"/>
      <c r="J52" s="35"/>
      <c r="K52" s="35"/>
    </row>
    <row r="53" spans="9:11" x14ac:dyDescent="0.3">
      <c r="I53" s="35"/>
      <c r="J53" s="35"/>
      <c r="K53" s="35"/>
    </row>
    <row r="54" spans="9:11" x14ac:dyDescent="0.3">
      <c r="I54" s="35"/>
      <c r="J54" s="35"/>
      <c r="K54" s="35"/>
    </row>
  </sheetData>
  <mergeCells count="50">
    <mergeCell ref="I27:K27"/>
    <mergeCell ref="A2:F2"/>
    <mergeCell ref="M7:M20"/>
    <mergeCell ref="J13:J14"/>
    <mergeCell ref="A16:C16"/>
    <mergeCell ref="J16:J20"/>
    <mergeCell ref="L21:M21"/>
    <mergeCell ref="A22:F22"/>
    <mergeCell ref="L22:M22"/>
    <mergeCell ref="B23:C23"/>
    <mergeCell ref="E23:F23"/>
    <mergeCell ref="H26:T26"/>
    <mergeCell ref="P34:Q34"/>
    <mergeCell ref="I28:K28"/>
    <mergeCell ref="S28:S29"/>
    <mergeCell ref="T28:T29"/>
    <mergeCell ref="I29:K29"/>
    <mergeCell ref="I30:K30"/>
    <mergeCell ref="S30:S35"/>
    <mergeCell ref="T30:T35"/>
    <mergeCell ref="I35:K35"/>
    <mergeCell ref="P35:Q35"/>
    <mergeCell ref="B31:C31"/>
    <mergeCell ref="I31:K31"/>
    <mergeCell ref="I32:K32"/>
    <mergeCell ref="I33:K33"/>
    <mergeCell ref="I34:K34"/>
    <mergeCell ref="S36:S37"/>
    <mergeCell ref="T36:T37"/>
    <mergeCell ref="I37:K37"/>
    <mergeCell ref="P37:Q37"/>
    <mergeCell ref="I49:K49"/>
    <mergeCell ref="I43:K43"/>
    <mergeCell ref="I44:K44"/>
    <mergeCell ref="I45:K45"/>
    <mergeCell ref="I46:K46"/>
    <mergeCell ref="I47:K47"/>
    <mergeCell ref="I48:K48"/>
    <mergeCell ref="I38:K38"/>
    <mergeCell ref="I36:K36"/>
    <mergeCell ref="A39:E39"/>
    <mergeCell ref="I39:K39"/>
    <mergeCell ref="I40:K40"/>
    <mergeCell ref="I41:K41"/>
    <mergeCell ref="I42:K42"/>
    <mergeCell ref="I50:K50"/>
    <mergeCell ref="I51:K51"/>
    <mergeCell ref="I52:K52"/>
    <mergeCell ref="I53:K53"/>
    <mergeCell ref="I54:K54"/>
  </mergeCells>
  <conditionalFormatting sqref="H7">
    <cfRule type="cellIs" dxfId="0" priority="1" operator="equal">
      <formula>#REF!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Susanta Mohapatra</dc:creator>
  <cp:lastModifiedBy>Susanta Mohapatra</cp:lastModifiedBy>
  <dcterms:created xsi:type="dcterms:W3CDTF">2026-03-30T11:01:50Z</dcterms:created>
  <dcterms:modified xsi:type="dcterms:W3CDTF">2026-03-30T15:31:59Z</dcterms:modified>
</cp:coreProperties>
</file>